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estment Property Analyz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14">
    <font>
      <name val="Calibri"/>
      <family val="2"/>
      <color theme="1"/>
      <sz val="11"/>
      <scheme val="minor"/>
    </font>
    <font>
      <name val="Calibri"/>
      <b val="1"/>
      <color rgb="00FFFFFF"/>
      <sz val="13"/>
    </font>
    <font>
      <name val="Calibri"/>
      <i val="1"/>
      <color rgb="00DFE6E9"/>
      <sz val="9"/>
    </font>
    <font>
      <name val="Calibri"/>
      <b val="1"/>
      <color rgb="00FFFFFF"/>
      <sz val="10"/>
    </font>
    <font>
      <name val="Calibri"/>
      <color rgb="002D3436"/>
      <sz val="10"/>
    </font>
    <font>
      <name val="Calibri"/>
      <b val="1"/>
      <color rgb="000984E3"/>
      <sz val="11"/>
    </font>
    <font>
      <name val="Calibri"/>
      <b val="1"/>
      <color rgb="00FFFFFF"/>
      <sz val="11"/>
    </font>
    <font>
      <name val="Calibri"/>
      <b val="1"/>
      <color rgb="00FFFFFF"/>
      <sz val="12"/>
    </font>
    <font>
      <name val="Calibri"/>
      <color rgb="00FFFFFF"/>
      <sz val="10"/>
    </font>
    <font>
      <name val="Calibri"/>
      <b val="1"/>
      <color rgb="00FFFFFF"/>
      <sz val="9"/>
    </font>
    <font>
      <name val="Calibri"/>
      <color rgb="002D3436"/>
      <sz val="9"/>
    </font>
    <font>
      <name val="Calibri"/>
      <b val="1"/>
      <color rgb="002D3436"/>
      <sz val="9"/>
    </font>
    <font>
      <name val="Calibri"/>
      <color rgb="00FFFFFF"/>
      <sz val="9"/>
    </font>
    <font>
      <name val="Calibri"/>
      <i val="1"/>
      <color rgb="00636E72"/>
      <sz val="8"/>
    </font>
  </fonts>
  <fills count="8">
    <fill>
      <patternFill/>
    </fill>
    <fill>
      <patternFill patternType="gray125"/>
    </fill>
    <fill>
      <patternFill patternType="solid">
        <fgColor rgb="001A1A2E"/>
      </patternFill>
    </fill>
    <fill>
      <patternFill patternType="solid">
        <fgColor rgb="0016213E"/>
      </patternFill>
    </fill>
    <fill>
      <patternFill patternType="solid">
        <fgColor rgb="000984E3"/>
      </patternFill>
    </fill>
    <fill>
      <patternFill patternType="solid">
        <fgColor rgb="00FFFFFF"/>
      </patternFill>
    </fill>
    <fill>
      <patternFill patternType="solid">
        <fgColor rgb="00D0E8FF"/>
      </patternFill>
    </fill>
    <fill>
      <patternFill patternType="solid">
        <fgColor rgb="00F4F6F8"/>
      </patternFill>
    </fill>
  </fills>
  <borders count="2">
    <border>
      <left/>
      <right/>
      <top/>
      <bottom/>
      <diagonal/>
    </border>
    <border>
      <left style="thin">
        <color rgb="00DFE6E9"/>
      </left>
      <right style="thin">
        <color rgb="00DFE6E9"/>
      </right>
      <top style="thin">
        <color rgb="00DFE6E9"/>
      </top>
      <bottom style="thin">
        <color rgb="00DFE6E9"/>
      </bottom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/>
    </xf>
    <xf numFmtId="0" fontId="3" fillId="4" borderId="0" applyAlignment="1" pivotButton="0" quotePrefix="0" xfId="0">
      <alignment horizontal="left" vertical="center" indent="1"/>
    </xf>
    <xf numFmtId="0" fontId="4" fillId="5" borderId="0" applyAlignment="1" pivotButton="0" quotePrefix="0" xfId="0">
      <alignment vertical="center" indent="1"/>
    </xf>
    <xf numFmtId="3" fontId="5" fillId="6" borderId="1" applyAlignment="1" pivotButton="0" quotePrefix="0" xfId="0">
      <alignment horizontal="right" vertical="center"/>
    </xf>
    <xf numFmtId="0" fontId="0" fillId="5" borderId="0" pivotButton="0" quotePrefix="0" xfId="0"/>
    <xf numFmtId="164" fontId="5" fillId="6" borderId="1" applyAlignment="1" pivotButton="0" quotePrefix="0" xfId="0">
      <alignment horizontal="right" vertical="center"/>
    </xf>
    <xf numFmtId="1" fontId="5" fillId="6" borderId="1" applyAlignment="1" pivotButton="0" quotePrefix="0" xfId="0">
      <alignment horizontal="right" vertical="center"/>
    </xf>
    <xf numFmtId="10" fontId="5" fillId="6" borderId="1" applyAlignment="1" pivotButton="0" quotePrefix="0" xfId="0">
      <alignment horizontal="right" vertical="center"/>
    </xf>
    <xf numFmtId="0" fontId="3" fillId="3" borderId="0" applyAlignment="1" pivotButton="0" quotePrefix="0" xfId="0">
      <alignment horizontal="left" vertical="center" indent="1"/>
    </xf>
    <xf numFmtId="0" fontId="6" fillId="4" borderId="0" applyAlignment="1" pivotButton="0" quotePrefix="0" xfId="0">
      <alignment vertical="center" indent="1"/>
    </xf>
    <xf numFmtId="3" fontId="7" fillId="4" borderId="0" applyAlignment="1" pivotButton="0" quotePrefix="0" xfId="0">
      <alignment horizontal="right" vertical="center"/>
    </xf>
    <xf numFmtId="0" fontId="0" fillId="4" borderId="0" pivotButton="0" quotePrefix="0" xfId="0"/>
    <xf numFmtId="0" fontId="8" fillId="3" borderId="0" applyAlignment="1" pivotButton="0" quotePrefix="0" xfId="0">
      <alignment vertical="center" indent="1"/>
    </xf>
    <xf numFmtId="3" fontId="8" fillId="3" borderId="0" applyAlignment="1" pivotButton="0" quotePrefix="0" xfId="0">
      <alignment horizontal="right" vertical="center"/>
    </xf>
    <xf numFmtId="0" fontId="0" fillId="3" borderId="0" pivotButton="0" quotePrefix="0" xfId="0"/>
    <xf numFmtId="164" fontId="7" fillId="4" borderId="0" applyAlignment="1" pivotButton="0" quotePrefix="0" xfId="0">
      <alignment horizontal="right" vertical="center"/>
    </xf>
    <xf numFmtId="164" fontId="8" fillId="3" borderId="0" applyAlignment="1" pivotButton="0" quotePrefix="0" xfId="0">
      <alignment horizontal="right" vertical="center"/>
    </xf>
    <xf numFmtId="2" fontId="8" fillId="3" borderId="0" applyAlignment="1" pivotButton="0" quotePrefix="0" xfId="0">
      <alignment horizontal="right" vertical="center"/>
    </xf>
    <xf numFmtId="165" fontId="8" fillId="3" borderId="0" applyAlignment="1" pivotButton="0" quotePrefix="0" xfId="0">
      <alignment horizontal="right" vertical="center"/>
    </xf>
    <xf numFmtId="0" fontId="7" fillId="3" borderId="0" applyAlignment="1" pivotButton="0" quotePrefix="0" xfId="0">
      <alignment horizontal="center" vertical="center"/>
    </xf>
    <xf numFmtId="0" fontId="9" fillId="4" borderId="1" applyAlignment="1" pivotButton="0" quotePrefix="0" xfId="0">
      <alignment horizontal="center" vertical="center"/>
    </xf>
    <xf numFmtId="0" fontId="10" fillId="7" borderId="1" applyAlignment="1" pivotButton="0" quotePrefix="0" xfId="0">
      <alignment horizontal="center"/>
    </xf>
    <xf numFmtId="3" fontId="10" fillId="5" borderId="1" applyAlignment="1" pivotButton="0" quotePrefix="0" xfId="0">
      <alignment horizontal="right"/>
    </xf>
    <xf numFmtId="3" fontId="11" fillId="5" borderId="1" applyAlignment="1" pivotButton="0" quotePrefix="0" xfId="0">
      <alignment horizontal="right"/>
    </xf>
    <xf numFmtId="3" fontId="10" fillId="7" borderId="1" applyAlignment="1" pivotButton="0" quotePrefix="0" xfId="0">
      <alignment horizontal="right"/>
    </xf>
    <xf numFmtId="3" fontId="11" fillId="7" borderId="1" applyAlignment="1" pivotButton="0" quotePrefix="0" xfId="0">
      <alignment horizontal="right"/>
    </xf>
    <xf numFmtId="0" fontId="12" fillId="3" borderId="1" applyAlignment="1" pivotButton="0" quotePrefix="0" xfId="0">
      <alignment horizontal="center" vertical="center"/>
    </xf>
    <xf numFmtId="0" fontId="13" fillId="7" borderId="0" applyAlignment="1" pivotButton="0" quotePrefix="0" xfId="0">
      <alignment horizontal="left" vertical="center" wrapText="1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F39C12"/>
    <outlinePr summaryBelow="1" summaryRight="1"/>
    <pageSetUpPr/>
  </sheetPr>
  <dimension ref="A1:G73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4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 ht="36" customHeight="1">
      <c r="A1" s="1" t="inlineStr">
        <is>
          <t>📋  Investment Property Analyzer — Full Due Diligence Spreadsheet</t>
        </is>
      </c>
    </row>
    <row r="2" ht="18" customHeight="1">
      <c r="A2" s="2" t="inlineStr">
        <is>
          <t>Comprehensive deal analysis + 5-year pro forma + exit strategies  |  quikcalc.net</t>
        </is>
      </c>
    </row>
    <row r="3" ht="8" customHeight="1"/>
    <row r="4" ht="22" customHeight="1">
      <c r="A4" s="3" t="inlineStr">
        <is>
          <t>🏠  PURCHASE &amp; HOLDING COSTS</t>
        </is>
      </c>
    </row>
    <row r="5" ht="18" customHeight="1">
      <c r="A5" s="4" t="inlineStr">
        <is>
          <t>Purchase Price ($)</t>
        </is>
      </c>
      <c r="B5" s="5" t="n">
        <v>250000</v>
      </c>
      <c r="C5" s="6" t="n"/>
      <c r="D5" s="6" t="n"/>
      <c r="E5" s="6" t="n"/>
      <c r="F5" s="6" t="n"/>
    </row>
    <row r="6" ht="18" customHeight="1">
      <c r="A6" s="4" t="inlineStr">
        <is>
          <t>Down Payment (%)</t>
        </is>
      </c>
      <c r="B6" s="7" t="n">
        <v>25</v>
      </c>
      <c r="C6" s="6" t="n"/>
      <c r="D6" s="6" t="n"/>
      <c r="E6" s="6" t="n"/>
      <c r="F6" s="6" t="n"/>
    </row>
    <row r="7" ht="18" customHeight="1">
      <c r="A7" s="4" t="inlineStr">
        <is>
          <t>Closing Costs ($)</t>
        </is>
      </c>
      <c r="B7" s="5" t="n">
        <v>7500</v>
      </c>
      <c r="C7" s="6" t="n"/>
      <c r="D7" s="6" t="n"/>
      <c r="E7" s="6" t="n"/>
      <c r="F7" s="6" t="n"/>
    </row>
    <row r="8" ht="18" customHeight="1">
      <c r="A8" s="4" t="inlineStr">
        <is>
          <t>Inspection / Due Diligence ($)</t>
        </is>
      </c>
      <c r="B8" s="5" t="n">
        <v>1500</v>
      </c>
      <c r="C8" s="6" t="n"/>
      <c r="D8" s="6" t="n"/>
      <c r="E8" s="6" t="n"/>
      <c r="F8" s="6" t="n"/>
    </row>
    <row r="9" ht="18" customHeight="1">
      <c r="A9" s="4" t="inlineStr">
        <is>
          <t>Appraisal ($)</t>
        </is>
      </c>
      <c r="B9" s="5" t="n">
        <v>750</v>
      </c>
      <c r="C9" s="6" t="n"/>
      <c r="D9" s="6" t="n"/>
      <c r="E9" s="6" t="n"/>
      <c r="F9" s="6" t="n"/>
    </row>
    <row r="10" ht="18" customHeight="1">
      <c r="A10" s="4" t="inlineStr">
        <is>
          <t>Holding Period (months)</t>
        </is>
      </c>
      <c r="B10" s="8" t="n">
        <v>12</v>
      </c>
      <c r="C10" s="6" t="n"/>
      <c r="D10" s="6" t="n"/>
      <c r="E10" s="6" t="n"/>
      <c r="F10" s="6" t="n"/>
    </row>
    <row r="11" ht="18" customHeight="1">
      <c r="A11" s="4" t="inlineStr">
        <is>
          <t>Estimated Annual Appreciation (%)</t>
        </is>
      </c>
      <c r="B11" s="7" t="n">
        <v>3</v>
      </c>
      <c r="C11" s="6" t="n"/>
      <c r="D11" s="6" t="n"/>
      <c r="E11" s="6" t="n"/>
      <c r="F11" s="6" t="n"/>
    </row>
    <row r="12" ht="8" customHeight="1"/>
    <row r="13" ht="22" customHeight="1">
      <c r="A13" s="3" t="inlineStr">
        <is>
          <t>🏦  FINANCING</t>
        </is>
      </c>
    </row>
    <row r="14" ht="18" customHeight="1">
      <c r="A14" s="4" t="inlineStr">
        <is>
          <t>Loan Interest Rate (%/year)</t>
        </is>
      </c>
      <c r="B14" s="9" t="n">
        <v>7.5</v>
      </c>
      <c r="C14" s="6" t="n"/>
      <c r="D14" s="6" t="n"/>
      <c r="E14" s="6" t="n"/>
      <c r="F14" s="6" t="n"/>
    </row>
    <row r="15" ht="18" customHeight="1">
      <c r="A15" s="4" t="inlineStr">
        <is>
          <t>Loan Term (years)</t>
        </is>
      </c>
      <c r="B15" s="8" t="n">
        <v>30</v>
      </c>
      <c r="C15" s="6" t="n"/>
      <c r="D15" s="6" t="n"/>
      <c r="E15" s="6" t="n"/>
      <c r="F15" s="6" t="n"/>
    </row>
    <row r="16" ht="18" customHeight="1">
      <c r="A16" s="4" t="inlineStr">
        <is>
          <t>Loan Origination Fee (%)</t>
        </is>
      </c>
      <c r="B16" s="7" t="n">
        <v>1</v>
      </c>
      <c r="C16" s="6" t="n"/>
      <c r="D16" s="6" t="n"/>
      <c r="E16" s="6" t="n"/>
      <c r="F16" s="6" t="n"/>
    </row>
    <row r="17" ht="18" customHeight="1">
      <c r="A17" s="4" t="inlineStr">
        <is>
          <t>Refinance / Exit Costs (%)</t>
        </is>
      </c>
      <c r="B17" s="7" t="n">
        <v>2</v>
      </c>
      <c r="C17" s="6" t="n"/>
      <c r="D17" s="6" t="n"/>
      <c r="E17" s="6" t="n"/>
      <c r="F17" s="6" t="n"/>
    </row>
    <row r="18" ht="8" customHeight="1"/>
    <row r="19" ht="22" customHeight="1">
      <c r="A19" s="3" t="inlineStr">
        <is>
          <t>💵  RENTAL INCOME</t>
        </is>
      </c>
    </row>
    <row r="20" ht="18" customHeight="1">
      <c r="A20" s="4" t="inlineStr">
        <is>
          <t>Monthly Rent ($)</t>
        </is>
      </c>
      <c r="B20" s="5" t="n">
        <v>2500</v>
      </c>
      <c r="C20" s="6" t="n"/>
      <c r="D20" s="6" t="n"/>
      <c r="E20" s="6" t="n"/>
      <c r="F20" s="6" t="n"/>
    </row>
    <row r="21" ht="18" customHeight="1">
      <c r="A21" s="4" t="inlineStr">
        <is>
          <t>Monthly Other Income ($)</t>
        </is>
      </c>
      <c r="B21" s="5" t="n">
        <v>0</v>
      </c>
      <c r="C21" s="6" t="n"/>
      <c r="D21" s="6" t="n"/>
      <c r="E21" s="6" t="n"/>
      <c r="F21" s="6" t="n"/>
    </row>
    <row r="22" ht="18" customHeight="1">
      <c r="A22" s="4" t="inlineStr">
        <is>
          <t>Vacancy Rate (%)</t>
        </is>
      </c>
      <c r="B22" s="7" t="n">
        <v>8</v>
      </c>
      <c r="C22" s="6" t="n"/>
      <c r="D22" s="6" t="n"/>
      <c r="E22" s="6" t="n"/>
      <c r="F22" s="6" t="n"/>
    </row>
    <row r="23" ht="18" customHeight="1">
      <c r="A23" s="4" t="inlineStr">
        <is>
          <t>Annual Rent Growth (%)</t>
        </is>
      </c>
      <c r="B23" s="7" t="n">
        <v>2.5</v>
      </c>
      <c r="C23" s="6" t="n"/>
      <c r="D23" s="6" t="n"/>
      <c r="E23" s="6" t="n"/>
      <c r="F23" s="6" t="n"/>
    </row>
    <row r="24" ht="8" customHeight="1"/>
    <row r="25" ht="22" customHeight="1">
      <c r="A25" s="3" t="inlineStr">
        <is>
          <t>📋  OPERATING EXPENSES (Annual)</t>
        </is>
      </c>
    </row>
    <row r="26" ht="18" customHeight="1">
      <c r="A26" s="4" t="inlineStr">
        <is>
          <t>Property Taxes ($/year)</t>
        </is>
      </c>
      <c r="B26" s="5" t="n">
        <v>3600</v>
      </c>
      <c r="C26" s="6" t="n"/>
      <c r="D26" s="6" t="n"/>
      <c r="E26" s="6" t="n"/>
      <c r="F26" s="6" t="n"/>
    </row>
    <row r="27" ht="18" customHeight="1">
      <c r="A27" s="4" t="inlineStr">
        <is>
          <t>Insurance ($/year)</t>
        </is>
      </c>
      <c r="B27" s="5" t="n">
        <v>1800</v>
      </c>
      <c r="C27" s="6" t="n"/>
      <c r="D27" s="6" t="n"/>
      <c r="E27" s="6" t="n"/>
      <c r="F27" s="6" t="n"/>
    </row>
    <row r="28" ht="18" customHeight="1">
      <c r="A28" s="4" t="inlineStr">
        <is>
          <t>Property Management (%)</t>
        </is>
      </c>
      <c r="B28" s="7" t="n">
        <v>0</v>
      </c>
      <c r="C28" s="6" t="n"/>
      <c r="D28" s="6" t="n"/>
      <c r="E28" s="6" t="n"/>
      <c r="F28" s="6" t="n"/>
    </row>
    <row r="29" ht="18" customHeight="1">
      <c r="A29" s="4" t="inlineStr">
        <is>
          <t>Maintenance Reserve (%)</t>
        </is>
      </c>
      <c r="B29" s="7" t="n">
        <v>10</v>
      </c>
      <c r="C29" s="6" t="n"/>
      <c r="D29" s="6" t="n"/>
      <c r="E29" s="6" t="n"/>
      <c r="F29" s="6" t="n"/>
    </row>
    <row r="30" ht="18" customHeight="1">
      <c r="A30" s="4" t="inlineStr">
        <is>
          <t>CapEx Reserve (%)</t>
        </is>
      </c>
      <c r="B30" s="7" t="n">
        <v>5</v>
      </c>
      <c r="C30" s="6" t="n"/>
      <c r="D30" s="6" t="n"/>
      <c r="E30" s="6" t="n"/>
      <c r="F30" s="6" t="n"/>
    </row>
    <row r="31" ht="18" customHeight="1">
      <c r="A31" s="4" t="inlineStr">
        <is>
          <t>Vacancy Reserve (%)</t>
        </is>
      </c>
      <c r="B31" s="7" t="n">
        <v>8</v>
      </c>
      <c r="C31" s="6" t="n"/>
      <c r="D31" s="6" t="n"/>
      <c r="E31" s="6" t="n"/>
      <c r="F31" s="6" t="n"/>
    </row>
    <row r="32" ht="18" customHeight="1">
      <c r="A32" s="4" t="inlineStr">
        <is>
          <t>HOA / Month ($)</t>
        </is>
      </c>
      <c r="B32" s="5" t="n">
        <v>0</v>
      </c>
      <c r="C32" s="6" t="n"/>
      <c r="D32" s="6" t="n"/>
      <c r="E32" s="6" t="n"/>
      <c r="F32" s="6" t="n"/>
    </row>
    <row r="33" ht="18" customHeight="1">
      <c r="A33" s="4" t="inlineStr">
        <is>
          <t>Utilities — Landlord ($/mo)</t>
        </is>
      </c>
      <c r="B33" s="5" t="n">
        <v>0</v>
      </c>
      <c r="C33" s="6" t="n"/>
      <c r="D33" s="6" t="n"/>
      <c r="E33" s="6" t="n"/>
      <c r="F33" s="6" t="n"/>
    </row>
    <row r="34" ht="8" customHeight="1"/>
    <row r="35" ht="22" customHeight="1">
      <c r="A35" s="10" t="inlineStr">
        <is>
          <t>📊  INVESTMENT ANALYSIS SUMMARY</t>
        </is>
      </c>
    </row>
    <row r="36" ht="22" customHeight="1">
      <c r="A36" s="11" t="inlineStr">
        <is>
          <t>Total Cash Invested</t>
        </is>
      </c>
      <c r="B36" s="12">
        <f>B6*B7/100+B8+B9+B10</f>
        <v/>
      </c>
      <c r="C36" s="13" t="n"/>
      <c r="D36" s="13" t="n"/>
      <c r="E36" s="13" t="n"/>
      <c r="F36" s="13" t="n"/>
    </row>
    <row r="37" ht="18" customHeight="1">
      <c r="A37" s="14" t="inlineStr">
        <is>
          <t>Loan Amount</t>
        </is>
      </c>
      <c r="B37" s="15">
        <f>B6-B6*B7/100</f>
        <v/>
      </c>
      <c r="C37" s="16" t="n"/>
      <c r="D37" s="16" t="n"/>
      <c r="E37" s="16" t="n"/>
      <c r="F37" s="16" t="n"/>
    </row>
    <row r="38" ht="22" customHeight="1">
      <c r="A38" s="11" t="inlineStr">
        <is>
          <t>Monthly Mortgage (P&amp;I)</t>
        </is>
      </c>
      <c r="B38" s="12">
        <f>PMT(B14/100/12,B15*12,B37)</f>
        <v/>
      </c>
      <c r="C38" s="13" t="n"/>
      <c r="D38" s="13" t="n"/>
      <c r="E38" s="13" t="n"/>
      <c r="F38" s="13" t="n"/>
    </row>
    <row r="39" ht="18" customHeight="1">
      <c r="A39" s="14" t="inlineStr">
        <is>
          <t>Effective Monthly Rent</t>
        </is>
      </c>
      <c r="B39" s="15">
        <f>B20*(1-B22/100)</f>
        <v/>
      </c>
      <c r="C39" s="16" t="n"/>
      <c r="D39" s="16" t="n"/>
      <c r="E39" s="16" t="n"/>
      <c r="F39" s="16" t="n"/>
    </row>
    <row r="40" ht="18" customHeight="1">
      <c r="A40" s="14" t="inlineStr">
        <is>
          <t>Monthly Operating Expenses</t>
        </is>
      </c>
      <c r="B40" s="15">
        <f>(B26+B27)/12</f>
        <v/>
      </c>
      <c r="C40" s="16" t="n"/>
      <c r="D40" s="16" t="n"/>
      <c r="E40" s="16" t="n"/>
      <c r="F40" s="16" t="n"/>
    </row>
    <row r="41" ht="18" customHeight="1">
      <c r="A41" s="14" t="inlineStr">
        <is>
          <t>Monthly Reserves</t>
        </is>
      </c>
      <c r="B41" s="15">
        <f>B20*(B29+B30+B31)/100</f>
        <v/>
      </c>
      <c r="C41" s="16" t="n"/>
      <c r="D41" s="16" t="n"/>
      <c r="E41" s="16" t="n"/>
      <c r="F41" s="16" t="n"/>
    </row>
    <row r="42" ht="18" customHeight="1">
      <c r="A42" s="14" t="inlineStr">
        <is>
          <t>Monthly Management</t>
        </is>
      </c>
      <c r="B42" s="15">
        <f>B20*B28/100</f>
        <v/>
      </c>
      <c r="C42" s="16" t="n"/>
      <c r="D42" s="16" t="n"/>
      <c r="E42" s="16" t="n"/>
      <c r="F42" s="16" t="n"/>
    </row>
    <row r="43" ht="22" customHeight="1">
      <c r="A43" s="11" t="inlineStr">
        <is>
          <t>Total Monthly Expenses</t>
        </is>
      </c>
      <c r="B43" s="12">
        <f>B38+B40+B41+B42+B32+B33</f>
        <v/>
      </c>
      <c r="C43" s="13" t="n"/>
      <c r="D43" s="13" t="n"/>
      <c r="E43" s="13" t="n"/>
      <c r="F43" s="13" t="n"/>
    </row>
    <row r="44" ht="22" customHeight="1">
      <c r="A44" s="11" t="inlineStr">
        <is>
          <t>Monthly Cash Flow</t>
        </is>
      </c>
      <c r="B44" s="12">
        <f>B39-B43</f>
        <v/>
      </c>
      <c r="C44" s="13" t="n"/>
      <c r="D44" s="13" t="n"/>
      <c r="E44" s="13" t="n"/>
      <c r="F44" s="13" t="n"/>
    </row>
    <row r="45" ht="22" customHeight="1">
      <c r="A45" s="11" t="inlineStr">
        <is>
          <t>Annual Cash Flow</t>
        </is>
      </c>
      <c r="B45" s="12">
        <f>B44*12</f>
        <v/>
      </c>
      <c r="C45" s="13" t="n"/>
      <c r="D45" s="13" t="n"/>
      <c r="E45" s="13" t="n"/>
      <c r="F45" s="13" t="n"/>
    </row>
    <row r="46" ht="22" customHeight="1">
      <c r="A46" s="11" t="inlineStr">
        <is>
          <t>Cash-on-Cash Return (%)</t>
        </is>
      </c>
      <c r="B46" s="17">
        <f>IF(B36&gt;0,B45/B36,0)</f>
        <v/>
      </c>
      <c r="C46" s="13" t="n"/>
      <c r="D46" s="13" t="n"/>
      <c r="E46" s="13" t="n"/>
      <c r="F46" s="13" t="n"/>
    </row>
    <row r="47" ht="18" customHeight="1">
      <c r="A47" s="14" t="inlineStr">
        <is>
          <t>Cap Rate (%)</t>
        </is>
      </c>
      <c r="B47" s="18">
        <f>(B20*12-(B26+B27))/B6</f>
        <v/>
      </c>
      <c r="C47" s="16" t="n"/>
      <c r="D47" s="16" t="n"/>
      <c r="E47" s="16" t="n"/>
      <c r="F47" s="16" t="n"/>
    </row>
    <row r="48" ht="18" customHeight="1">
      <c r="A48" s="14" t="inlineStr">
        <is>
          <t>DSCR</t>
        </is>
      </c>
      <c r="B48" s="19">
        <f>B39/B38</f>
        <v/>
      </c>
      <c r="C48" s="16" t="n"/>
      <c r="D48" s="16" t="n"/>
      <c r="E48" s="16" t="n"/>
      <c r="F48" s="16" t="n"/>
    </row>
    <row r="49" ht="18" customHeight="1">
      <c r="A49" s="14" t="inlineStr">
        <is>
          <t>Gross Rent Multiplier</t>
        </is>
      </c>
      <c r="B49" s="20">
        <f>B6/(B20*12)</f>
        <v/>
      </c>
      <c r="C49" s="16" t="n"/>
      <c r="D49" s="16" t="n"/>
      <c r="E49" s="16" t="n"/>
      <c r="F49" s="16" t="n"/>
    </row>
    <row r="50" ht="18" customHeight="1">
      <c r="A50" s="14" t="inlineStr">
        <is>
          <t>Loan-to-Value (LTV)</t>
        </is>
      </c>
      <c r="B50" s="18">
        <f>B37/B6</f>
        <v/>
      </c>
      <c r="C50" s="16" t="n"/>
      <c r="D50" s="16" t="n"/>
      <c r="E50" s="16" t="n"/>
      <c r="F50" s="16" t="n"/>
    </row>
    <row r="51" ht="18" customHeight="1">
      <c r="A51" s="14" t="inlineStr">
        <is>
          <t>Projected Property Value (Y1)</t>
        </is>
      </c>
      <c r="B51" s="15">
        <f>B6*(1+B12)</f>
        <v/>
      </c>
      <c r="C51" s="16" t="n"/>
      <c r="D51" s="16" t="n"/>
      <c r="E51" s="16" t="n"/>
      <c r="F51" s="16" t="n"/>
    </row>
    <row r="52" ht="22" customHeight="1">
      <c r="A52" s="11" t="inlineStr">
        <is>
          <t>Total Return Year 1 (CF+Appreciation+Equity)</t>
        </is>
      </c>
      <c r="B52" s="12">
        <f>B45+(B6*B12)+(B37*(B14/100/12))</f>
        <v/>
      </c>
      <c r="C52" s="13" t="n"/>
      <c r="D52" s="13" t="n"/>
      <c r="E52" s="13" t="n"/>
      <c r="F52" s="13" t="n"/>
    </row>
    <row r="53" ht="22" customHeight="1">
      <c r="A53" s="11" t="inlineStr">
        <is>
          <t>Total ROI Year 1 (%)</t>
        </is>
      </c>
      <c r="B53" s="17">
        <f>IF(B36&gt;0,B52/B36,0)</f>
        <v/>
      </c>
      <c r="C53" s="13" t="n"/>
      <c r="D53" s="13" t="n"/>
      <c r="E53" s="13" t="n"/>
      <c r="F53" s="13" t="n"/>
    </row>
    <row r="54" ht="8" customHeight="1"/>
    <row r="55" ht="28" customHeight="1">
      <c r="A55" s="21">
        <f>IF(AND(B46&gt;=0.12,B44&gt;=300),"🏆  EXCEPTIONAL — Strong cash flow, great returns",IF(AND(B46&gt;=0.08,B44&gt;=150),"👍  GOOD — Solid investment fundamentals",IF(AND(B46&gt;=0.05,B44&gt;=50),"⚠️  MARGINAL — Proceed with caution",IF(B44&gt;=0,"🚨  WEAK — Thin margins, high risk","🚫  BAD DEAL — Negative cash flow"))))</f>
        <v/>
      </c>
    </row>
    <row r="56" ht="8" customHeight="1"/>
    <row r="57" ht="22" customHeight="1">
      <c r="A57" s="10" t="inlineStr">
        <is>
          <t>📅  5-YEAR PRO FORMA</t>
        </is>
      </c>
    </row>
    <row r="58" ht="18" customHeight="1">
      <c r="A58" s="22" t="inlineStr">
        <is>
          <t>Year</t>
        </is>
      </c>
      <c r="B58" s="22" t="inlineStr">
        <is>
          <t>Property Value</t>
        </is>
      </c>
      <c r="C58" s="22" t="inlineStr">
        <is>
          <t>Gross Rent</t>
        </is>
      </c>
      <c r="D58" s="22" t="inlineStr">
        <is>
          <t>NOI</t>
        </is>
      </c>
      <c r="E58" s="22" t="inlineStr">
        <is>
          <t>Cash Flow</t>
        </is>
      </c>
      <c r="F58" s="22" t="inlineStr">
        <is>
          <t>Cumulative CF</t>
        </is>
      </c>
    </row>
    <row r="59" ht="17" customHeight="1">
      <c r="A59" s="23" t="inlineStr">
        <is>
          <t>Year 1</t>
        </is>
      </c>
      <c r="B59" s="24">
        <f>B6*(1+B12)^1</f>
        <v/>
      </c>
      <c r="C59" s="24">
        <f>B20*12*(1+B23)^0</f>
        <v/>
      </c>
      <c r="D59" s="24">
        <f>B20*12*(1+B23)^0*0.65</f>
        <v/>
      </c>
      <c r="E59" s="25">
        <f>B20*12*(1+B23)^0*(1-B22/100)-(B26+B27)/12*12*(1+B12)^0*0.6-B20*12*(1+B23)^0*(B29+B30)/100-B38</f>
        <v/>
      </c>
      <c r="F59" s="26">
        <f>SUM(E59:E59)</f>
        <v/>
      </c>
    </row>
    <row r="60" ht="17" customHeight="1">
      <c r="A60" s="23" t="inlineStr">
        <is>
          <t>Year 2</t>
        </is>
      </c>
      <c r="B60" s="26">
        <f>B6*(1+B12)^2</f>
        <v/>
      </c>
      <c r="C60" s="26">
        <f>B20*12*(1+B23)^1</f>
        <v/>
      </c>
      <c r="D60" s="26">
        <f>B20*12*(1+B23)^1*0.65</f>
        <v/>
      </c>
      <c r="E60" s="27">
        <f>B20*12*(1+B23)^1*(1-B22/100)-(B26+B27)/12*12*(1+B12)^1*0.6-B20*12*(1+B23)^1*(B29+B30)/100-B38</f>
        <v/>
      </c>
      <c r="F60" s="26">
        <f>SUM(E59:E60)</f>
        <v/>
      </c>
    </row>
    <row r="61" ht="17" customHeight="1">
      <c r="A61" s="23" t="inlineStr">
        <is>
          <t>Year 3</t>
        </is>
      </c>
      <c r="B61" s="24">
        <f>B6*(1+B12)^3</f>
        <v/>
      </c>
      <c r="C61" s="24">
        <f>B20*12*(1+B23)^2</f>
        <v/>
      </c>
      <c r="D61" s="24">
        <f>B20*12*(1+B23)^2*0.65</f>
        <v/>
      </c>
      <c r="E61" s="25">
        <f>B20*12*(1+B23)^2*(1-B22/100)-(B26+B27)/12*12*(1+B12)^2*0.6-B20*12*(1+B23)^2*(B29+B30)/100-B38</f>
        <v/>
      </c>
      <c r="F61" s="26">
        <f>SUM(E59:E61)</f>
        <v/>
      </c>
    </row>
    <row r="62" ht="17" customHeight="1">
      <c r="A62" s="23" t="inlineStr">
        <is>
          <t>Year 4</t>
        </is>
      </c>
      <c r="B62" s="26">
        <f>B6*(1+B12)^4</f>
        <v/>
      </c>
      <c r="C62" s="26">
        <f>B20*12*(1+B23)^3</f>
        <v/>
      </c>
      <c r="D62" s="26">
        <f>B20*12*(1+B23)^3*0.65</f>
        <v/>
      </c>
      <c r="E62" s="27">
        <f>B20*12*(1+B23)^3*(1-B22/100)-(B26+B27)/12*12*(1+B12)^3*0.6-B20*12*(1+B23)^3*(B29+B30)/100-B38</f>
        <v/>
      </c>
      <c r="F62" s="26">
        <f>SUM(E59:E62)</f>
        <v/>
      </c>
    </row>
    <row r="63" ht="17" customHeight="1">
      <c r="A63" s="23" t="inlineStr">
        <is>
          <t>Year 5</t>
        </is>
      </c>
      <c r="B63" s="24">
        <f>B6*(1+B12)^5</f>
        <v/>
      </c>
      <c r="C63" s="24">
        <f>B20*12*(1+B23)^4</f>
        <v/>
      </c>
      <c r="D63" s="24">
        <f>B20*12*(1+B23)^4*0.65</f>
        <v/>
      </c>
      <c r="E63" s="25">
        <f>B20*12*(1+B23)^4*(1-B22/100)-(B26+B27)/12*12*(1+B12)^4*0.6-B20*12*(1+B23)^4*(B29+B30)/100-B38</f>
        <v/>
      </c>
      <c r="F63" s="26">
        <f>SUM(E59:E63)</f>
        <v/>
      </c>
    </row>
    <row r="64" ht="8" customHeight="1"/>
    <row r="65" ht="22" customHeight="1">
      <c r="A65" s="10" t="inlineStr">
        <is>
          <t>🔬  SENSITIVITY TABLE — Cash Flow by Vacancy × Rent Change</t>
        </is>
      </c>
    </row>
    <row r="66" ht="18" customHeight="1">
      <c r="A66" s="22" t="inlineStr">
        <is>
          <t>Vac \ Rent Δ</t>
        </is>
      </c>
      <c r="B66" s="22" t="inlineStr">
        <is>
          <t>-15%</t>
        </is>
      </c>
      <c r="C66" s="22" t="inlineStr">
        <is>
          <t>-10%</t>
        </is>
      </c>
      <c r="D66" s="22" t="inlineStr">
        <is>
          <t>-5%</t>
        </is>
      </c>
      <c r="E66" s="22" t="inlineStr">
        <is>
          <t>Base</t>
        </is>
      </c>
      <c r="F66" s="22" t="inlineStr">
        <is>
          <t>+5%</t>
        </is>
      </c>
      <c r="G66" s="22" t="inlineStr">
        <is>
          <t>+10%</t>
        </is>
      </c>
    </row>
    <row r="67" ht="16" customHeight="1">
      <c r="A67" s="28" t="inlineStr">
        <is>
          <t>0% vacancy</t>
        </is>
      </c>
      <c r="B67" s="24">
        <f>B20*(1+-15/100)*(1-0/100)-(B26+B27)/12-B38-B20*(1+-15/100)*(B29+B30)/100</f>
        <v/>
      </c>
      <c r="C67" s="24">
        <f>B20*(1+-10/100)*(1-0/100)-(B26+B27)/12-B38-B20*(1+-10/100)*(B29+B30)/100</f>
        <v/>
      </c>
      <c r="D67" s="24">
        <f>B20*(1+-5/100)*(1-0/100)-(B26+B27)/12-B38-B20*(1+-5/100)*(B29+B30)/100</f>
        <v/>
      </c>
      <c r="E67" s="24">
        <f>B20*(1+0/100)*(1-0/100)-(B26+B27)/12-B38-B20*(1+0/100)*(B29+B30)/100</f>
        <v/>
      </c>
      <c r="F67" s="24">
        <f>B20*(1+5/100)*(1-0/100)-(B26+B27)/12-B38-B20*(1+5/100)*(B29+B30)/100</f>
        <v/>
      </c>
      <c r="G67" s="24">
        <f>B20*(1+10/100)*(1-0/100)-(B26+B27)/12-B38-B20*(1+10/100)*(B29+B30)/100</f>
        <v/>
      </c>
    </row>
    <row r="68" ht="16" customHeight="1">
      <c r="A68" s="28" t="inlineStr">
        <is>
          <t>5% vacancy</t>
        </is>
      </c>
      <c r="B68" s="24">
        <f>B20*(1+-15/100)*(1-5/100)-(B26+B27)/12-B38-B20*(1+-15/100)*(B29+B30)/100</f>
        <v/>
      </c>
      <c r="C68" s="24">
        <f>B20*(1+-10/100)*(1-5/100)-(B26+B27)/12-B38-B20*(1+-10/100)*(B29+B30)/100</f>
        <v/>
      </c>
      <c r="D68" s="24">
        <f>B20*(1+-5/100)*(1-5/100)-(B26+B27)/12-B38-B20*(1+-5/100)*(B29+B30)/100</f>
        <v/>
      </c>
      <c r="E68" s="24">
        <f>B20*(1+0/100)*(1-5/100)-(B26+B27)/12-B38-B20*(1+0/100)*(B29+B30)/100</f>
        <v/>
      </c>
      <c r="F68" s="24">
        <f>B20*(1+5/100)*(1-5/100)-(B26+B27)/12-B38-B20*(1+5/100)*(B29+B30)/100</f>
        <v/>
      </c>
      <c r="G68" s="24">
        <f>B20*(1+10/100)*(1-5/100)-(B26+B27)/12-B38-B20*(1+10/100)*(B29+B30)/100</f>
        <v/>
      </c>
    </row>
    <row r="69" ht="16" customHeight="1">
      <c r="A69" s="28" t="inlineStr">
        <is>
          <t>8% vacancy</t>
        </is>
      </c>
      <c r="B69" s="26">
        <f>B20*(1+-15/100)*(1-8/100)-(B26+B27)/12-B38-B20*(1+-15/100)*(B29+B30)/100</f>
        <v/>
      </c>
      <c r="C69" s="26">
        <f>B20*(1+-10/100)*(1-8/100)-(B26+B27)/12-B38-B20*(1+-10/100)*(B29+B30)/100</f>
        <v/>
      </c>
      <c r="D69" s="26">
        <f>B20*(1+-5/100)*(1-8/100)-(B26+B27)/12-B38-B20*(1+-5/100)*(B29+B30)/100</f>
        <v/>
      </c>
      <c r="E69" s="26">
        <f>B20*(1+0/100)*(1-8/100)-(B26+B27)/12-B38-B20*(1+0/100)*(B29+B30)/100</f>
        <v/>
      </c>
      <c r="F69" s="26">
        <f>B20*(1+5/100)*(1-8/100)-(B26+B27)/12-B38-B20*(1+5/100)*(B29+B30)/100</f>
        <v/>
      </c>
      <c r="G69" s="26">
        <f>B20*(1+10/100)*(1-8/100)-(B26+B27)/12-B38-B20*(1+10/100)*(B29+B30)/100</f>
        <v/>
      </c>
    </row>
    <row r="70" ht="16" customHeight="1">
      <c r="A70" s="28" t="inlineStr">
        <is>
          <t>10% vacancy</t>
        </is>
      </c>
      <c r="B70" s="24">
        <f>B20*(1+-15/100)*(1-10/100)-(B26+B27)/12-B38-B20*(1+-15/100)*(B29+B30)/100</f>
        <v/>
      </c>
      <c r="C70" s="24">
        <f>B20*(1+-10/100)*(1-10/100)-(B26+B27)/12-B38-B20*(1+-10/100)*(B29+B30)/100</f>
        <v/>
      </c>
      <c r="D70" s="24">
        <f>B20*(1+-5/100)*(1-10/100)-(B26+B27)/12-B38-B20*(1+-5/100)*(B29+B30)/100</f>
        <v/>
      </c>
      <c r="E70" s="24">
        <f>B20*(1+0/100)*(1-10/100)-(B26+B27)/12-B38-B20*(1+0/100)*(B29+B30)/100</f>
        <v/>
      </c>
      <c r="F70" s="24">
        <f>B20*(1+5/100)*(1-10/100)-(B26+B27)/12-B38-B20*(1+5/100)*(B29+B30)/100</f>
        <v/>
      </c>
      <c r="G70" s="24">
        <f>B20*(1+10/100)*(1-10/100)-(B26+B27)/12-B38-B20*(1+10/100)*(B29+B30)/100</f>
        <v/>
      </c>
    </row>
    <row r="71" ht="16" customHeight="1">
      <c r="A71" s="28" t="inlineStr">
        <is>
          <t>15% vacancy</t>
        </is>
      </c>
      <c r="B71" s="24">
        <f>B20*(1+-15/100)*(1-15/100)-(B26+B27)/12-B38-B20*(1+-15/100)*(B29+B30)/100</f>
        <v/>
      </c>
      <c r="C71" s="24">
        <f>B20*(1+-10/100)*(1-15/100)-(B26+B27)/12-B38-B20*(1+-10/100)*(B29+B30)/100</f>
        <v/>
      </c>
      <c r="D71" s="24">
        <f>B20*(1+-5/100)*(1-15/100)-(B26+B27)/12-B38-B20*(1+-5/100)*(B29+B30)/100</f>
        <v/>
      </c>
      <c r="E71" s="24">
        <f>B20*(1+0/100)*(1-15/100)-(B26+B27)/12-B38-B20*(1+0/100)*(B29+B30)/100</f>
        <v/>
      </c>
      <c r="F71" s="24">
        <f>B20*(1+5/100)*(1-15/100)-(B26+B27)/12-B38-B20*(1+5/100)*(B29+B30)/100</f>
        <v/>
      </c>
      <c r="G71" s="24">
        <f>B20*(1+10/100)*(1-15/100)-(B26+B27)/12-B38-B20*(1+10/100)*(B29+B30)/100</f>
        <v/>
      </c>
    </row>
    <row r="72" ht="8" customHeight="1"/>
    <row r="73" ht="28" customHeight="1">
      <c r="A73" s="29" t="inlineStr">
        <is>
          <t>Educational tool for informational purposes only. Not financial, tax, or legal advice. Consult qualified professionals before making investment decisions. © quikcalc.net</t>
        </is>
      </c>
    </row>
  </sheetData>
  <mergeCells count="11">
    <mergeCell ref="A73:F73"/>
    <mergeCell ref="A2:F2"/>
    <mergeCell ref="A65:F65"/>
    <mergeCell ref="A13:F13"/>
    <mergeCell ref="A19:F19"/>
    <mergeCell ref="A1:F1"/>
    <mergeCell ref="A35:F35"/>
    <mergeCell ref="A4:F4"/>
    <mergeCell ref="A55:F55"/>
    <mergeCell ref="A25:F25"/>
    <mergeCell ref="A57:F57"/>
  </mergeCells>
  <pageMargins left="0.75" right="0.75" top="1" bottom="1" header="0.5" footer="0.5"/>
  <pageSetup orientation="landscape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2026-04-03T10:11:08Z</dcterms:created>
  <dcterms:modified xmlns:dcterms="http://purl.org/dc/terms/" xmlns:xsi="http://www.w3.org/2001/XMLSchema-instance" xsi:type="dcterms:W3CDTF">2026-04-03T10:11:08Z</dcterms:modified>
</cp:coreProperties>
</file>